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6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TOTAL" sheetId="11" r:id="rId6"/>
    <sheet name="menores" sheetId="12" r:id="rId7"/>
  </sheets>
  <definedNames>
    <definedName name="_xlnm.Print_Area" localSheetId="6">menores!$A$1:$F$13</definedName>
    <definedName name="_xlnm.Print_Area" localSheetId="5">TOTAL!$A$1:$F$15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" i="4" l="1"/>
  <c r="H6" i="4"/>
  <c r="H5" i="4"/>
  <c r="D12" i="12" l="1"/>
  <c r="C12" i="12"/>
  <c r="B12" i="12"/>
  <c r="D10" i="12"/>
  <c r="C10" i="12"/>
  <c r="B10" i="12"/>
  <c r="D8" i="12"/>
  <c r="C8" i="12"/>
  <c r="B8" i="12"/>
  <c r="D6" i="12"/>
  <c r="C6" i="12"/>
  <c r="B6" i="12"/>
  <c r="D4" i="12"/>
  <c r="C4" i="12"/>
  <c r="B4" i="12"/>
  <c r="D14" i="11"/>
  <c r="C14" i="11"/>
  <c r="B14" i="11"/>
  <c r="D13" i="11"/>
  <c r="C13" i="11"/>
  <c r="B13" i="11"/>
  <c r="D12" i="11"/>
  <c r="C12" i="11"/>
  <c r="B12" i="11"/>
  <c r="D11" i="11"/>
  <c r="C11" i="11"/>
  <c r="B11" i="11"/>
  <c r="D10" i="11"/>
  <c r="C10" i="11"/>
  <c r="B10" i="11"/>
  <c r="H20" i="5"/>
  <c r="G20" i="5" s="1"/>
  <c r="B11" i="12" s="1"/>
  <c r="F20" i="5"/>
  <c r="D20" i="5"/>
  <c r="B20" i="5"/>
  <c r="I17" i="5"/>
  <c r="I16" i="5"/>
  <c r="I15" i="5"/>
  <c r="I14" i="5"/>
  <c r="I13" i="5"/>
  <c r="I12" i="5"/>
  <c r="I11" i="5"/>
  <c r="I10" i="5"/>
  <c r="F3" i="5"/>
  <c r="E12" i="12" s="1"/>
  <c r="H20" i="4"/>
  <c r="G20" i="4" s="1"/>
  <c r="B9" i="12" s="1"/>
  <c r="F20" i="4"/>
  <c r="D20" i="4"/>
  <c r="B20" i="4"/>
  <c r="I17" i="4"/>
  <c r="I16" i="4"/>
  <c r="I15" i="4"/>
  <c r="I14" i="4"/>
  <c r="I13" i="4"/>
  <c r="I12" i="4"/>
  <c r="I11" i="4"/>
  <c r="I10" i="4"/>
  <c r="I9" i="4"/>
  <c r="I8" i="4"/>
  <c r="F3" i="4"/>
  <c r="E10" i="12" s="1"/>
  <c r="H20" i="3"/>
  <c r="G20" i="3" s="1"/>
  <c r="B7" i="12" s="1"/>
  <c r="F20" i="3"/>
  <c r="D20" i="3"/>
  <c r="B20" i="3"/>
  <c r="A20" i="3"/>
  <c r="I17" i="3"/>
  <c r="I16" i="3"/>
  <c r="I15" i="3"/>
  <c r="I14" i="3"/>
  <c r="I13" i="3"/>
  <c r="I12" i="3"/>
  <c r="I11" i="3"/>
  <c r="F3" i="3"/>
  <c r="E8" i="12" s="1"/>
  <c r="H20" i="2"/>
  <c r="G20" i="2" s="1"/>
  <c r="B5" i="12" s="1"/>
  <c r="F20" i="2"/>
  <c r="D20" i="2"/>
  <c r="B20" i="2"/>
  <c r="I17" i="2"/>
  <c r="I16" i="2"/>
  <c r="I15" i="2"/>
  <c r="I14" i="2"/>
  <c r="I13" i="2"/>
  <c r="I12" i="2"/>
  <c r="F3" i="2"/>
  <c r="E6" i="12" s="1"/>
  <c r="H20" i="1"/>
  <c r="G20" i="1" s="1"/>
  <c r="B3" i="12" s="1"/>
  <c r="F20" i="1"/>
  <c r="D20" i="1"/>
  <c r="B20" i="1"/>
  <c r="I17" i="1"/>
  <c r="I16" i="1"/>
  <c r="I15" i="1"/>
  <c r="I14" i="1"/>
  <c r="I13" i="1"/>
  <c r="I12" i="1"/>
  <c r="I11" i="1"/>
  <c r="I10" i="1"/>
  <c r="I9" i="1"/>
  <c r="I8" i="1"/>
  <c r="I7" i="1"/>
  <c r="F3" i="1"/>
  <c r="E4" i="12" s="1"/>
  <c r="C20" i="3" l="1"/>
  <c r="E20" i="3"/>
  <c r="E3" i="3" s="1"/>
  <c r="E12" i="11" s="1"/>
  <c r="F12" i="11" s="1"/>
  <c r="A20" i="4"/>
  <c r="C20" i="4" s="1"/>
  <c r="I7" i="4" s="1"/>
  <c r="F12" i="12"/>
  <c r="F10" i="12"/>
  <c r="F8" i="12"/>
  <c r="F6" i="12"/>
  <c r="F4" i="12"/>
  <c r="A20" i="2"/>
  <c r="C20" i="2" s="1"/>
  <c r="I11" i="2" s="1"/>
  <c r="A20" i="1"/>
  <c r="C20" i="1" s="1"/>
  <c r="A20" i="5"/>
  <c r="C20" i="5" s="1"/>
  <c r="I9" i="5" s="1"/>
  <c r="I7" i="5" l="1"/>
  <c r="I8" i="5"/>
  <c r="I5" i="5"/>
  <c r="I6" i="5"/>
  <c r="I4" i="5"/>
  <c r="I3" i="5"/>
  <c r="I5" i="4"/>
  <c r="I6" i="4"/>
  <c r="I3" i="3"/>
  <c r="I6" i="3"/>
  <c r="I10" i="3"/>
  <c r="I9" i="3"/>
  <c r="I7" i="3"/>
  <c r="I4" i="3"/>
  <c r="I8" i="3"/>
  <c r="I5" i="3"/>
  <c r="H22" i="3"/>
  <c r="H23" i="3" s="1"/>
  <c r="I8" i="2"/>
  <c r="I10" i="2"/>
  <c r="I6" i="2"/>
  <c r="I7" i="2"/>
  <c r="I4" i="2"/>
  <c r="I9" i="2"/>
  <c r="I5" i="2"/>
  <c r="I3" i="2"/>
  <c r="I3" i="4"/>
  <c r="I4" i="4"/>
  <c r="H22" i="4"/>
  <c r="H23" i="4" s="1"/>
  <c r="E3" i="4"/>
  <c r="E13" i="11" s="1"/>
  <c r="F13" i="11" s="1"/>
  <c r="E20" i="4"/>
  <c r="I5" i="1"/>
  <c r="I6" i="1"/>
  <c r="I4" i="1"/>
  <c r="I3" i="1"/>
  <c r="E20" i="1" s="1"/>
  <c r="F13" i="12"/>
  <c r="E20" i="5" l="1"/>
  <c r="H22" i="5" s="1"/>
  <c r="H23" i="5" s="1"/>
  <c r="E20" i="2"/>
  <c r="E3" i="2" s="1"/>
  <c r="E11" i="11" s="1"/>
  <c r="F11" i="11" s="1"/>
  <c r="H22" i="1"/>
  <c r="H23" i="1" s="1"/>
  <c r="E3" i="1"/>
  <c r="E10" i="11" s="1"/>
  <c r="F10" i="11" s="1"/>
  <c r="E3" i="5" l="1"/>
  <c r="E14" i="11" s="1"/>
  <c r="F14" i="11" s="1"/>
  <c r="F15" i="11" s="1"/>
  <c r="H22" i="2"/>
  <c r="H23" i="2" s="1"/>
</calcChain>
</file>

<file path=xl/sharedStrings.xml><?xml version="1.0" encoding="utf-8"?>
<sst xmlns="http://schemas.openxmlformats.org/spreadsheetml/2006/main" count="194" uniqueCount="69">
  <si>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</si>
  <si>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</si>
  <si>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</si>
  <si>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</si>
  <si>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</si>
  <si>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</si>
  <si>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</si>
  <si>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</si>
  <si>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</si>
  <si>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</si>
  <si>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</si>
  <si>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</si>
  <si>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</si>
  <si>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</si>
  <si>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</si>
  <si>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</si>
  <si>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</si>
  <si>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</si>
  <si>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</si>
  <si>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</si>
  <si>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</si>
  <si>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</si>
  <si>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</si>
  <si>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</si>
  <si>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</si>
  <si>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</si>
  <si>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</si>
  <si>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</si>
  <si>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</si>
  <si>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ITEM 5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</si>
  <si>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</si>
  <si>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</si>
  <si>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</si>
  <si>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</si>
  <si>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</si>
  <si>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</si>
  <si>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</si>
  <si>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</si>
  <si>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</si>
  <si>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</si>
  <si>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</si>
  <si>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unidade</t>
  </si>
  <si>
    <t xml:space="preserve">Nó de Hiperconvergência HPE Simplivity Extra-Large, com instalação, suporte técnico e direito de atualização de versão por 60 meses. </t>
  </si>
  <si>
    <t>VMware VCenter Standard, com suporte técnico e direito de atualização de versão por 60 meses.</t>
  </si>
  <si>
    <t>VMWare VRealize Operations Standard, com suporte técnico e direito de atualização de versão por 60 meses</t>
  </si>
  <si>
    <t>VMWare Network Virtualization and Security Platform Advanced Edition (VMware NSX) , com suporte técnico e direito de atualização de versão por 60 meses</t>
  </si>
  <si>
    <t xml:space="preserve">Certificados Digitais A1 SSL. </t>
  </si>
  <si>
    <t>2SP COMERCIO DE ELETRONICOS EIRELI</t>
  </si>
  <si>
    <t>HOST SERVER DO BRASIL INFORMATICA EIRELI</t>
  </si>
  <si>
    <t>SOLUTI - SOLUCOES EM NEGOCIOS INTELIGENTES S/A</t>
  </si>
  <si>
    <t>ADRIANO GRAVE DA MOTTA</t>
  </si>
  <si>
    <t>X.DIGITAL BRASIL SEGURANCA DA INFORMACAO LTDA</t>
  </si>
  <si>
    <t>EMILANE LIMA DA SILVA ALENCAR 05756337350</t>
  </si>
  <si>
    <t>CERTIMINAS CERTIFICACAO DIGITAL LTDA</t>
  </si>
  <si>
    <t>CLM SOFTWARE COMERCIO IMPORTACAO E EXPORTACAO LTDA</t>
  </si>
  <si>
    <t>PRODUS PRODUTOS E SOLUCOES PARA INFORMATICA LTDA</t>
  </si>
  <si>
    <t>PERFECT ASSESSORIA EM LICITACAO LTDA</t>
  </si>
  <si>
    <t>SEPROL - COMERCIO E CONSULTORIA EM INFORMATICA LTDA</t>
  </si>
  <si>
    <t>T. Z. CONECTIVIDADE LTDA</t>
  </si>
  <si>
    <t>IT-ONE TECNOLOGIA DA INFORMACAO S.A.</t>
  </si>
  <si>
    <t>PPN TECNOLOGIA E INFORMATICA LTDA</t>
  </si>
  <si>
    <t>AMM TECNOLOGIA E SERVICOS DE INFORMATICA S/A</t>
  </si>
  <si>
    <t>INTERSOFT SOLUCOES EM INFORMATICA EIRELI</t>
  </si>
  <si>
    <t>EXTREME DIGITAL CONSULTORIA E REPRESENTACOES LTDA</t>
  </si>
  <si>
    <t>TELETEX COMPUTADORES E SISTEMAS LTDA</t>
  </si>
  <si>
    <t>DECISION SERVICOS DE TECNOLOGIA DA INFORMACAO LTDA</t>
  </si>
  <si>
    <t>MEMORA PROCESSOS INOVADORES S.A.</t>
  </si>
  <si>
    <t>SYSTECH SISTEMAS E TECNOLOGIA EM INFORMATICA LTDA</t>
  </si>
  <si>
    <t>COMPWIRE INFORMATICA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</si>
</sst>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165" fontId="11" fillId="9" borderId="2" xfId="0" applyNumberFormat="1" applyFont="1" applyFill="1" applyBorder="1" applyAlignment="1">
      <alignment shrinkToFi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9" borderId="2" xfId="0" applyFont="1" applyFill="1" applyBorder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  <xf numFmtId="0" fontId="11" fillId="9" borderId="3" xfId="0" applyFont="1" applyFill="1" applyBorder="1" applyAlignment="1">
      <alignment horizontal="center" shrinkToFit="1"/>
    </xf>
    <xf numFmtId="0" fontId="11" fillId="9" borderId="5" xfId="0" applyFont="1" applyFill="1" applyBorder="1" applyAlignment="1">
      <alignment horizontal="center" shrinkToFit="1"/>
    </xf>
    <xf numFmtId="0" fontId="11" fillId="9" borderId="7" xfId="0" applyFont="1" applyFill="1" applyBorder="1" applyAlignment="1">
      <alignment horizontal="center" shrinkToFi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2952750</xdr:colOff>
      <xdr:row>0</xdr:row>
      <xdr:rowOff>57150</xdr:rowOff>
    </xdr:from>
    <xdr:to>
      <xdr:col>2</xdr:col>
      <xdr:colOff>152400</xdr:colOff>
      <xdr:row>7</xdr:row>
      <xdr:rowOff>61381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2350" y="57150"/>
          <a:ext cx="2990850" cy="1137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7" sqref="G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42</v>
      </c>
      <c r="C3" s="47" t="s">
        <v>41</v>
      </c>
      <c r="D3" s="48">
        <v>10</v>
      </c>
      <c r="E3" s="49">
        <f>IF(C20&lt;=25%,D20,MIN(E20:F20))</f>
        <v>601777.78</v>
      </c>
      <c r="F3" s="49">
        <f>MIN(H3:H17)</f>
        <v>380000</v>
      </c>
      <c r="G3" s="6" t="s">
        <v>55</v>
      </c>
      <c r="H3" s="7">
        <v>600000</v>
      </c>
      <c r="I3" s="8">
        <f t="shared" ref="I3:I17" si="0">IF(H3="","",(IF($C$20&lt;25%,"N/A",IF(H3&lt;=($D$20+$A$20),H3,"Descartado"))))</f>
        <v>600000</v>
      </c>
    </row>
    <row r="4" spans="1:9">
      <c r="A4" s="45"/>
      <c r="B4" s="46"/>
      <c r="C4" s="47"/>
      <c r="D4" s="48"/>
      <c r="E4" s="49"/>
      <c r="F4" s="49"/>
      <c r="G4" s="6" t="s">
        <v>56</v>
      </c>
      <c r="H4" s="7">
        <v>1000000</v>
      </c>
      <c r="I4" s="8" t="str">
        <f t="shared" si="0"/>
        <v>Descartado</v>
      </c>
    </row>
    <row r="5" spans="1:9">
      <c r="A5" s="45"/>
      <c r="B5" s="46"/>
      <c r="C5" s="47"/>
      <c r="D5" s="48"/>
      <c r="E5" s="49"/>
      <c r="F5" s="49"/>
      <c r="G5" s="6" t="s">
        <v>57</v>
      </c>
      <c r="H5" s="7">
        <v>825333.33</v>
      </c>
      <c r="I5" s="8">
        <f t="shared" si="0"/>
        <v>825333.33</v>
      </c>
    </row>
    <row r="6" spans="1:9">
      <c r="A6" s="45"/>
      <c r="B6" s="46"/>
      <c r="C6" s="47"/>
      <c r="D6" s="48"/>
      <c r="E6" s="49"/>
      <c r="F6" s="49"/>
      <c r="G6" s="6" t="s">
        <v>58</v>
      </c>
      <c r="H6" s="7">
        <v>380000</v>
      </c>
      <c r="I6" s="8">
        <f t="shared" si="0"/>
        <v>380000</v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269630.19891860918</v>
      </c>
      <c r="B20" s="19">
        <f>COUNT(H3:H17)</f>
        <v>4</v>
      </c>
      <c r="C20" s="20">
        <f>IF(B20&lt;2,"N/A",(A20/D20))</f>
        <v>0.384453707509679</v>
      </c>
      <c r="D20" s="21">
        <f>ROUND(AVERAGE(H3:H17),2)</f>
        <v>701333.33</v>
      </c>
      <c r="E20" s="22">
        <f>IFERROR(ROUND(IF(B20&lt;2,"N/A",(IF(C20&lt;=25%,"N/A",AVERAGE(I3:I17)))),2),"N/A")</f>
        <v>601777.78</v>
      </c>
      <c r="F20" s="22">
        <f>ROUND(MEDIAN(H3:H17),2)</f>
        <v>712666.67</v>
      </c>
      <c r="G20" s="23" t="str">
        <f>INDEX(G3:G17,MATCH(H20,H3:H17,0))</f>
        <v>T. Z. CONECTIVIDADE LTDA</v>
      </c>
      <c r="H20" s="24">
        <f>MIN(H3:H17)</f>
        <v>380000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601777.78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6017777.8000000007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2" sqref="G1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43</v>
      </c>
      <c r="C3" s="47" t="s">
        <v>41</v>
      </c>
      <c r="D3" s="48">
        <v>20</v>
      </c>
      <c r="E3" s="49">
        <f>IF(C20&lt;=25%,D20,MIN(E20:F20))</f>
        <v>60260.07</v>
      </c>
      <c r="F3" s="49">
        <f>MIN(H3:H17)</f>
        <v>25622.48</v>
      </c>
      <c r="G3" s="6" t="s">
        <v>59</v>
      </c>
      <c r="H3" s="7">
        <v>40900.54</v>
      </c>
      <c r="I3" s="8">
        <f t="shared" ref="I3:I17" si="0">IF(H3="","",(IF($C$20&lt;25%,"N/A",IF(H3&lt;=($D$20+$A$20),H3,"Descartado"))))</f>
        <v>40900.54</v>
      </c>
    </row>
    <row r="4" spans="1:9">
      <c r="A4" s="45"/>
      <c r="B4" s="46"/>
      <c r="C4" s="47"/>
      <c r="D4" s="48"/>
      <c r="E4" s="49"/>
      <c r="F4" s="49"/>
      <c r="G4" s="6" t="s">
        <v>60</v>
      </c>
      <c r="H4" s="7">
        <v>25693.3</v>
      </c>
      <c r="I4" s="8">
        <f t="shared" si="0"/>
        <v>25693.3</v>
      </c>
    </row>
    <row r="5" spans="1:9">
      <c r="A5" s="45"/>
      <c r="B5" s="46"/>
      <c r="C5" s="47"/>
      <c r="D5" s="48"/>
      <c r="E5" s="49"/>
      <c r="F5" s="49"/>
      <c r="G5" s="6" t="s">
        <v>61</v>
      </c>
      <c r="H5" s="7">
        <v>25622.48</v>
      </c>
      <c r="I5" s="8">
        <f t="shared" si="0"/>
        <v>25622.48</v>
      </c>
    </row>
    <row r="6" spans="1:9">
      <c r="A6" s="45"/>
      <c r="B6" s="46"/>
      <c r="C6" s="47"/>
      <c r="D6" s="48"/>
      <c r="E6" s="49"/>
      <c r="F6" s="49"/>
      <c r="G6" s="6" t="s">
        <v>62</v>
      </c>
      <c r="H6" s="7">
        <v>83050</v>
      </c>
      <c r="I6" s="8">
        <f t="shared" si="0"/>
        <v>83050</v>
      </c>
    </row>
    <row r="7" spans="1:9">
      <c r="A7" s="45"/>
      <c r="B7" s="46"/>
      <c r="C7" s="47"/>
      <c r="D7" s="48"/>
      <c r="E7" s="49"/>
      <c r="F7" s="49"/>
      <c r="G7" s="6" t="s">
        <v>63</v>
      </c>
      <c r="H7" s="7">
        <v>76860</v>
      </c>
      <c r="I7" s="8">
        <f t="shared" si="0"/>
        <v>76860</v>
      </c>
    </row>
    <row r="8" spans="1:9">
      <c r="A8" s="45"/>
      <c r="B8" s="46"/>
      <c r="C8" s="47"/>
      <c r="D8" s="48"/>
      <c r="E8" s="49"/>
      <c r="F8" s="49"/>
      <c r="G8" s="6" t="s">
        <v>64</v>
      </c>
      <c r="H8" s="7">
        <v>81394.33</v>
      </c>
      <c r="I8" s="8">
        <f t="shared" si="0"/>
        <v>81394.33</v>
      </c>
    </row>
    <row r="9" spans="1:9">
      <c r="A9" s="45"/>
      <c r="B9" s="46"/>
      <c r="C9" s="47"/>
      <c r="D9" s="48"/>
      <c r="E9" s="49"/>
      <c r="F9" s="49"/>
      <c r="G9" s="6" t="s">
        <v>65</v>
      </c>
      <c r="H9" s="7">
        <v>73820</v>
      </c>
      <c r="I9" s="8">
        <f t="shared" si="0"/>
        <v>73820</v>
      </c>
    </row>
    <row r="10" spans="1:9">
      <c r="A10" s="45"/>
      <c r="B10" s="46"/>
      <c r="C10" s="47"/>
      <c r="D10" s="48"/>
      <c r="E10" s="49"/>
      <c r="F10" s="49"/>
      <c r="G10" s="6" t="s">
        <v>66</v>
      </c>
      <c r="H10" s="7">
        <v>80000</v>
      </c>
      <c r="I10" s="8">
        <f t="shared" si="0"/>
        <v>80000</v>
      </c>
    </row>
    <row r="11" spans="1:9">
      <c r="A11" s="45"/>
      <c r="B11" s="46"/>
      <c r="C11" s="47"/>
      <c r="D11" s="48"/>
      <c r="E11" s="49"/>
      <c r="F11" s="49"/>
      <c r="G11" s="6" t="s">
        <v>54</v>
      </c>
      <c r="H11" s="7">
        <v>55000</v>
      </c>
      <c r="I11" s="8">
        <f t="shared" si="0"/>
        <v>55000</v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24010.976751878374</v>
      </c>
      <c r="B20" s="19">
        <f>COUNT(H3:H17)</f>
        <v>9</v>
      </c>
      <c r="C20" s="20">
        <f>IF(B20&lt;2,"N/A",(A20/D20))</f>
        <v>0.39845583903036247</v>
      </c>
      <c r="D20" s="21">
        <f>ROUND(AVERAGE(H3:H17),2)</f>
        <v>60260.07</v>
      </c>
      <c r="E20" s="22">
        <f>IFERROR(ROUND(IF(B20&lt;2,"N/A",(IF(C20&lt;=25%,"N/A",AVERAGE(I3:I17)))),2),"N/A")</f>
        <v>60260.07</v>
      </c>
      <c r="F20" s="22">
        <f>ROUND(MEDIAN(H3:H17),2)</f>
        <v>73820</v>
      </c>
      <c r="G20" s="23" t="str">
        <f>INDEX(G3:G17,MATCH(H20,H3:H17,0))</f>
        <v>AMM TECNOLOGIA E SERVICOS DE INFORMATICA S/A</v>
      </c>
      <c r="H20" s="24">
        <f>MIN(H3:H17)</f>
        <v>25622.48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60260.07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1205201.3999999999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1" sqref="G11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44</v>
      </c>
      <c r="C3" s="47" t="s">
        <v>41</v>
      </c>
      <c r="D3" s="48">
        <v>20</v>
      </c>
      <c r="E3" s="49">
        <f>IF(C20&lt;=25%,D20,MIN(E20:F20))</f>
        <v>16388.080000000002</v>
      </c>
      <c r="F3" s="49">
        <f>MIN(H3:H17)</f>
        <v>15580</v>
      </c>
      <c r="G3" s="6" t="s">
        <v>59</v>
      </c>
      <c r="H3" s="7">
        <v>16800</v>
      </c>
      <c r="I3" s="8" t="str">
        <f t="shared" ref="I3:I17" si="0">IF(H3="","",(IF($C$20&lt;25%,"N/A",IF(H3&lt;=($D$20+$A$20),H3,"Descartado"))))</f>
        <v>N/A</v>
      </c>
    </row>
    <row r="4" spans="1:9">
      <c r="A4" s="45"/>
      <c r="B4" s="46"/>
      <c r="C4" s="47"/>
      <c r="D4" s="48"/>
      <c r="E4" s="49"/>
      <c r="F4" s="49"/>
      <c r="G4" s="6" t="s">
        <v>62</v>
      </c>
      <c r="H4" s="7">
        <v>17700</v>
      </c>
      <c r="I4" s="8" t="str">
        <f t="shared" si="0"/>
        <v>N/A</v>
      </c>
    </row>
    <row r="5" spans="1:9">
      <c r="A5" s="45"/>
      <c r="B5" s="46"/>
      <c r="C5" s="47"/>
      <c r="D5" s="48"/>
      <c r="E5" s="49"/>
      <c r="F5" s="49"/>
      <c r="G5" s="6" t="s">
        <v>63</v>
      </c>
      <c r="H5" s="7">
        <v>15590</v>
      </c>
      <c r="I5" s="8" t="str">
        <f t="shared" si="0"/>
        <v>N/A</v>
      </c>
    </row>
    <row r="6" spans="1:9">
      <c r="A6" s="45"/>
      <c r="B6" s="46"/>
      <c r="C6" s="47"/>
      <c r="D6" s="48"/>
      <c r="E6" s="49"/>
      <c r="F6" s="49"/>
      <c r="G6" s="6" t="s">
        <v>64</v>
      </c>
      <c r="H6" s="7">
        <v>17215.64</v>
      </c>
      <c r="I6" s="8" t="str">
        <f t="shared" si="0"/>
        <v>N/A</v>
      </c>
    </row>
    <row r="7" spans="1:9">
      <c r="A7" s="45"/>
      <c r="B7" s="46"/>
      <c r="C7" s="47"/>
      <c r="D7" s="48"/>
      <c r="E7" s="49"/>
      <c r="F7" s="49"/>
      <c r="G7" s="6" t="s">
        <v>60</v>
      </c>
      <c r="H7" s="7">
        <v>15819</v>
      </c>
      <c r="I7" s="8" t="str">
        <f t="shared" si="0"/>
        <v>N/A</v>
      </c>
    </row>
    <row r="8" spans="1:9">
      <c r="A8" s="45"/>
      <c r="B8" s="46"/>
      <c r="C8" s="47"/>
      <c r="D8" s="48"/>
      <c r="E8" s="49"/>
      <c r="F8" s="49"/>
      <c r="G8" s="6" t="s">
        <v>65</v>
      </c>
      <c r="H8" s="7">
        <v>15580</v>
      </c>
      <c r="I8" s="8" t="str">
        <f t="shared" si="0"/>
        <v>N/A</v>
      </c>
    </row>
    <row r="9" spans="1:9">
      <c r="A9" s="45"/>
      <c r="B9" s="46"/>
      <c r="C9" s="47"/>
      <c r="D9" s="48"/>
      <c r="E9" s="49"/>
      <c r="F9" s="49"/>
      <c r="G9" s="6" t="s">
        <v>61</v>
      </c>
      <c r="H9" s="7">
        <v>15700</v>
      </c>
      <c r="I9" s="8" t="str">
        <f t="shared" si="0"/>
        <v>N/A</v>
      </c>
    </row>
    <row r="10" spans="1:9">
      <c r="A10" s="45"/>
      <c r="B10" s="46"/>
      <c r="C10" s="47"/>
      <c r="D10" s="48"/>
      <c r="E10" s="49"/>
      <c r="F10" s="49"/>
      <c r="G10" s="6" t="s">
        <v>66</v>
      </c>
      <c r="H10" s="7">
        <v>16700</v>
      </c>
      <c r="I10" s="8" t="str">
        <f t="shared" si="0"/>
        <v>N/A</v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824.63783552019277</v>
      </c>
      <c r="B20" s="19">
        <f>COUNT(H3:H17)</f>
        <v>8</v>
      </c>
      <c r="C20" s="20">
        <f>IF(B20&lt;2,"N/A",(A20/D20))</f>
        <v>5.0319368438535364E-2</v>
      </c>
      <c r="D20" s="21">
        <f>ROUND(AVERAGE(H3:H17),2)</f>
        <v>16388.080000000002</v>
      </c>
      <c r="E20" s="22" t="str">
        <f>IFERROR(ROUND(IF(B20&lt;2,"N/A",(IF(C20&lt;=25%,"N/A",AVERAGE(I3:I17)))),2),"N/A")</f>
        <v>N/A</v>
      </c>
      <c r="F20" s="22">
        <f>ROUND(MEDIAN(H3:H17),2)</f>
        <v>16259.5</v>
      </c>
      <c r="G20" s="23" t="str">
        <f>INDEX(G3:G17,MATCH(H20,H3:H17,0))</f>
        <v>DECISION SERVICOS DE TECNOLOGIA DA INFORMACAO LTDA</v>
      </c>
      <c r="H20" s="24">
        <f>MIN(H3:H17)</f>
        <v>15580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16388.080000000002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327761.60000000003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8" sqref="G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45</v>
      </c>
      <c r="C3" s="47" t="s">
        <v>41</v>
      </c>
      <c r="D3" s="48">
        <v>20</v>
      </c>
      <c r="E3" s="49">
        <f>IF(C20&lt;=25%,D20,MIN(E20:F20))</f>
        <v>74271.8</v>
      </c>
      <c r="F3" s="49">
        <f>MIN(H3:H17)</f>
        <v>62411</v>
      </c>
      <c r="G3" s="6" t="s">
        <v>65</v>
      </c>
      <c r="H3" s="7">
        <v>72000</v>
      </c>
      <c r="I3" s="8" t="str">
        <f t="shared" ref="I3:I17" si="0">IF(H3="","",(IF($C$20&lt;25%,"N/A",IF(H3&lt;=($D$20+$A$20),H3,"Descartado"))))</f>
        <v>N/A</v>
      </c>
    </row>
    <row r="4" spans="1:9">
      <c r="A4" s="45"/>
      <c r="B4" s="46"/>
      <c r="C4" s="47"/>
      <c r="D4" s="48"/>
      <c r="E4" s="49"/>
      <c r="F4" s="49"/>
      <c r="G4" s="6" t="s">
        <v>58</v>
      </c>
      <c r="H4" s="7">
        <v>95000</v>
      </c>
      <c r="I4" s="8" t="str">
        <f t="shared" si="0"/>
        <v>N/A</v>
      </c>
    </row>
    <row r="5" spans="1:9">
      <c r="A5" s="45"/>
      <c r="B5" s="46"/>
      <c r="C5" s="47"/>
      <c r="D5" s="48"/>
      <c r="E5" s="49"/>
      <c r="F5" s="49"/>
      <c r="G5" s="6" t="s">
        <v>66</v>
      </c>
      <c r="H5" s="7">
        <f>2715000/40</f>
        <v>67875</v>
      </c>
      <c r="I5" s="8" t="str">
        <f t="shared" si="0"/>
        <v>N/A</v>
      </c>
    </row>
    <row r="6" spans="1:9">
      <c r="A6" s="45"/>
      <c r="B6" s="46"/>
      <c r="C6" s="47"/>
      <c r="D6" s="48"/>
      <c r="E6" s="49"/>
      <c r="F6" s="49"/>
      <c r="G6" s="6" t="s">
        <v>67</v>
      </c>
      <c r="H6" s="7">
        <f>2496440/40</f>
        <v>62411</v>
      </c>
      <c r="I6" s="8" t="str">
        <f t="shared" si="0"/>
        <v>N/A</v>
      </c>
    </row>
    <row r="7" spans="1:9">
      <c r="A7" s="45"/>
      <c r="B7" s="46"/>
      <c r="C7" s="47"/>
      <c r="D7" s="48"/>
      <c r="E7" s="49"/>
      <c r="F7" s="49"/>
      <c r="G7" s="6" t="s">
        <v>68</v>
      </c>
      <c r="H7" s="7">
        <f>2962919.7/40</f>
        <v>74072.992500000008</v>
      </c>
      <c r="I7" s="8" t="str">
        <f t="shared" si="0"/>
        <v>N/A</v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12414.271039634659</v>
      </c>
      <c r="B20" s="19">
        <f>COUNT(H3:H17)</f>
        <v>5</v>
      </c>
      <c r="C20" s="20">
        <f>IF(B20&lt;2,"N/A",(A20/D20))</f>
        <v>0.16714649489624137</v>
      </c>
      <c r="D20" s="21">
        <f>ROUND(AVERAGE(H3:H17),2)</f>
        <v>74271.8</v>
      </c>
      <c r="E20" s="22" t="str">
        <f>IFERROR(ROUND(IF(B20&lt;2,"N/A",(IF(C20&lt;=25%,"N/A",AVERAGE(I3:I17)))),2),"N/A")</f>
        <v>N/A</v>
      </c>
      <c r="F20" s="22">
        <f>ROUND(MEDIAN(H3:H17),2)</f>
        <v>72000</v>
      </c>
      <c r="G20" s="23" t="str">
        <f>INDEX(G3:G17,MATCH(H20,H3:H17,0))</f>
        <v>SYSTECH SISTEMAS E TECNOLOGIA EM INFORMATICA LTDA</v>
      </c>
      <c r="H20" s="24">
        <f>MIN(H3:H17)</f>
        <v>62411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74271.8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1485436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0" sqref="G10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46</v>
      </c>
      <c r="C3" s="47" t="s">
        <v>41</v>
      </c>
      <c r="D3" s="48">
        <v>100</v>
      </c>
      <c r="E3" s="49">
        <f>IF(C20&lt;=25%,D20,MIN(E20:F20))</f>
        <v>382.78</v>
      </c>
      <c r="F3" s="49">
        <f>MIN(H3:H17)</f>
        <v>180</v>
      </c>
      <c r="G3" s="6" t="s">
        <v>47</v>
      </c>
      <c r="H3" s="7">
        <v>720</v>
      </c>
      <c r="I3" s="8">
        <f t="shared" ref="I3:I17" si="0">IF(H3="","",(IF($C$20&lt;25%,"N/A",IF(H3&lt;=($D$20+$A$20),H3,"Descartado"))))</f>
        <v>720</v>
      </c>
    </row>
    <row r="4" spans="1:9">
      <c r="A4" s="45"/>
      <c r="B4" s="46"/>
      <c r="C4" s="47"/>
      <c r="D4" s="48"/>
      <c r="E4" s="49"/>
      <c r="F4" s="49"/>
      <c r="G4" s="6" t="s">
        <v>48</v>
      </c>
      <c r="H4" s="7">
        <v>180</v>
      </c>
      <c r="I4" s="8">
        <f t="shared" si="0"/>
        <v>180</v>
      </c>
    </row>
    <row r="5" spans="1:9">
      <c r="A5" s="45"/>
      <c r="B5" s="46"/>
      <c r="C5" s="47"/>
      <c r="D5" s="48"/>
      <c r="E5" s="49"/>
      <c r="F5" s="49"/>
      <c r="G5" s="6" t="s">
        <v>49</v>
      </c>
      <c r="H5" s="7">
        <v>197.91</v>
      </c>
      <c r="I5" s="8">
        <f t="shared" si="0"/>
        <v>197.91</v>
      </c>
    </row>
    <row r="6" spans="1:9">
      <c r="A6" s="45"/>
      <c r="B6" s="46"/>
      <c r="C6" s="47"/>
      <c r="D6" s="48"/>
      <c r="E6" s="49"/>
      <c r="F6" s="49"/>
      <c r="G6" s="6" t="s">
        <v>50</v>
      </c>
      <c r="H6" s="7">
        <v>206</v>
      </c>
      <c r="I6" s="8">
        <f t="shared" si="0"/>
        <v>206</v>
      </c>
    </row>
    <row r="7" spans="1:9">
      <c r="A7" s="45"/>
      <c r="B7" s="46"/>
      <c r="C7" s="47"/>
      <c r="D7" s="48"/>
      <c r="E7" s="49"/>
      <c r="F7" s="49"/>
      <c r="G7" s="6" t="s">
        <v>51</v>
      </c>
      <c r="H7" s="7">
        <v>610</v>
      </c>
      <c r="I7" s="8">
        <f t="shared" si="0"/>
        <v>610</v>
      </c>
    </row>
    <row r="8" spans="1:9">
      <c r="A8" s="45"/>
      <c r="B8" s="46"/>
      <c r="C8" s="47"/>
      <c r="D8" s="48"/>
      <c r="E8" s="49"/>
      <c r="F8" s="49"/>
      <c r="G8" s="6" t="s">
        <v>52</v>
      </c>
      <c r="H8" s="7">
        <v>999</v>
      </c>
      <c r="I8" s="8" t="str">
        <f t="shared" si="0"/>
        <v>Descartado</v>
      </c>
    </row>
    <row r="9" spans="1:9">
      <c r="A9" s="45"/>
      <c r="B9" s="46"/>
      <c r="C9" s="47"/>
      <c r="D9" s="48"/>
      <c r="E9" s="49"/>
      <c r="F9" s="49"/>
      <c r="G9" s="6" t="s">
        <v>53</v>
      </c>
      <c r="H9" s="7">
        <v>1050</v>
      </c>
      <c r="I9" s="8" t="str">
        <f t="shared" si="0"/>
        <v>Descartado</v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0" t="s">
        <v>16</v>
      </c>
      <c r="H19" s="50"/>
      <c r="I19" s="18"/>
    </row>
    <row r="20" spans="1:11">
      <c r="A20" s="19">
        <f>IF(B20&lt;2,"N/A",(STDEV(H3:H17)))</f>
        <v>378.9202048364977</v>
      </c>
      <c r="B20" s="19">
        <f>COUNT(H3:H17)</f>
        <v>7</v>
      </c>
      <c r="C20" s="20">
        <f>IF(B20&lt;2,"N/A",(A20/D20))</f>
        <v>0.66931659660589915</v>
      </c>
      <c r="D20" s="21">
        <f>ROUND(AVERAGE(H3:H17),2)</f>
        <v>566.13</v>
      </c>
      <c r="E20" s="22">
        <f>IFERROR(ROUND(IF(B20&lt;2,"N/A",(IF(C20&lt;=25%,"N/A",AVERAGE(I3:I17)))),2),"N/A")</f>
        <v>382.78</v>
      </c>
      <c r="F20" s="22">
        <f>ROUND(MEDIAN(H3:H17),2)</f>
        <v>610</v>
      </c>
      <c r="G20" s="23" t="str">
        <f>INDEX(G3:G17,MATCH(H20,H3:H17,0))</f>
        <v>HOST SERVER DO BRASIL INFORMATICA EIRELI</v>
      </c>
      <c r="H20" s="24">
        <f>MIN(H3:H17)</f>
        <v>180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17</v>
      </c>
      <c r="H22" s="32">
        <f>IF(C20&lt;=25%,D20,MIN(E20:F20))</f>
        <v>382.78</v>
      </c>
    </row>
    <row r="23" spans="1:11">
      <c r="B23" s="25"/>
      <c r="C23" s="25"/>
      <c r="D23" s="51"/>
      <c r="E23" s="51"/>
      <c r="F23" s="33"/>
      <c r="G23" s="4" t="s">
        <v>18</v>
      </c>
      <c r="H23" s="24">
        <f>ROUND(H22,2)*D3</f>
        <v>38278</v>
      </c>
    </row>
    <row r="24" spans="1:11">
      <c r="B24" s="29"/>
      <c r="C24" s="29"/>
      <c r="D24" s="18"/>
      <c r="E24" s="18"/>
    </row>
    <row r="26" spans="1:11" ht="12.75" customHeight="1">
      <c r="A26" s="52" t="s">
        <v>19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20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21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22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23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24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25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I15"/>
  <sheetViews>
    <sheetView view="pageBreakPreview" zoomScaleNormal="100" zoomScaleSheetLayoutView="100" workbookViewId="0">
      <selection activeCell="E20" sqref="E20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3" width="9.140625" style="35"/>
    <col min="14" max="1023" width="9.140625" style="34"/>
    <col min="1024" max="1024" width="11.5703125" customWidth="1"/>
  </cols>
  <sheetData>
    <row r="8" spans="1:6" ht="15" customHeight="1">
      <c r="A8" s="54" t="s">
        <v>30</v>
      </c>
      <c r="B8" s="54"/>
      <c r="C8" s="54"/>
      <c r="D8" s="54"/>
      <c r="E8" s="54"/>
      <c r="F8" s="54"/>
    </row>
    <row r="9" spans="1:6" ht="25.5">
      <c r="A9" s="36" t="s">
        <v>31</v>
      </c>
      <c r="B9" s="36" t="s">
        <v>32</v>
      </c>
      <c r="C9" s="36" t="s">
        <v>33</v>
      </c>
      <c r="D9" s="36" t="s">
        <v>34</v>
      </c>
      <c r="E9" s="36" t="s">
        <v>35</v>
      </c>
      <c r="F9" s="36" t="s">
        <v>36</v>
      </c>
    </row>
    <row r="10" spans="1:6" ht="25.5">
      <c r="A10" s="37">
        <v>1</v>
      </c>
      <c r="B10" s="38" t="str">
        <f>Item1!B3</f>
        <v xml:space="preserve">Nó de Hiperconvergência HPE Simplivity Extra-Large, com instalação, suporte técnico e direito de atualização de versão por 60 meses. </v>
      </c>
      <c r="C10" s="37" t="str">
        <f>Item1!C3</f>
        <v>unidade</v>
      </c>
      <c r="D10" s="37">
        <f>Item1!D3</f>
        <v>10</v>
      </c>
      <c r="E10" s="39">
        <f>Item1!E3</f>
        <v>601777.78</v>
      </c>
      <c r="F10" s="39">
        <f>(ROUND(E10,2)*D10)</f>
        <v>6017777.8000000007</v>
      </c>
    </row>
    <row r="11" spans="1:6">
      <c r="A11" s="37">
        <v>2</v>
      </c>
      <c r="B11" s="38" t="str">
        <f>Item2!B3</f>
        <v>VMware VCenter Standard, com suporte técnico e direito de atualização de versão por 60 meses.</v>
      </c>
      <c r="C11" s="37" t="str">
        <f>Item2!C3</f>
        <v>unidade</v>
      </c>
      <c r="D11" s="37">
        <f>Item2!D3</f>
        <v>20</v>
      </c>
      <c r="E11" s="39">
        <f>Item2!E3</f>
        <v>60260.07</v>
      </c>
      <c r="F11" s="39">
        <f>(ROUND(E11,2)*D11)</f>
        <v>1205201.3999999999</v>
      </c>
    </row>
    <row r="12" spans="1:6" ht="25.5">
      <c r="A12" s="37">
        <v>3</v>
      </c>
      <c r="B12" s="38" t="str">
        <f>Item3!B3</f>
        <v>VMWare VRealize Operations Standard, com suporte técnico e direito de atualização de versão por 60 meses</v>
      </c>
      <c r="C12" s="37" t="str">
        <f>Item3!C3</f>
        <v>unidade</v>
      </c>
      <c r="D12" s="37">
        <f>Item3!D3</f>
        <v>20</v>
      </c>
      <c r="E12" s="39">
        <f>Item3!E3</f>
        <v>16388.080000000002</v>
      </c>
      <c r="F12" s="39">
        <f>(ROUND(E12,2)*D12)</f>
        <v>327761.60000000003</v>
      </c>
    </row>
    <row r="13" spans="1:6" ht="25.5">
      <c r="A13" s="37">
        <v>4</v>
      </c>
      <c r="B13" s="38" t="str">
        <f>Item4!B3</f>
        <v>VMWare Network Virtualization and Security Platform Advanced Edition (VMware NSX) , com suporte técnico e direito de atualização de versão por 60 meses</v>
      </c>
      <c r="C13" s="37" t="str">
        <f>Item4!C3</f>
        <v>unidade</v>
      </c>
      <c r="D13" s="37">
        <f>Item4!D3</f>
        <v>20</v>
      </c>
      <c r="E13" s="39">
        <f>Item4!E3</f>
        <v>74271.8</v>
      </c>
      <c r="F13" s="39">
        <f>(ROUND(E13,2)*D13)</f>
        <v>1485436</v>
      </c>
    </row>
    <row r="14" spans="1:6">
      <c r="A14" s="37">
        <v>5</v>
      </c>
      <c r="B14" s="38" t="str">
        <f>Item5!B3</f>
        <v xml:space="preserve">Certificados Digitais A1 SSL. </v>
      </c>
      <c r="C14" s="37" t="str">
        <f>Item5!C3</f>
        <v>unidade</v>
      </c>
      <c r="D14" s="37">
        <f>Item5!D3</f>
        <v>100</v>
      </c>
      <c r="E14" s="39">
        <f>Item5!E3</f>
        <v>382.78</v>
      </c>
      <c r="F14" s="39">
        <f>(ROUND(E14,2)*D14)</f>
        <v>38278</v>
      </c>
    </row>
    <row r="15" spans="1:6" ht="15" customHeight="1">
      <c r="A15" s="40"/>
      <c r="B15" s="40"/>
      <c r="C15" s="54" t="s">
        <v>37</v>
      </c>
      <c r="D15" s="54"/>
      <c r="E15" s="54"/>
      <c r="F15" s="43">
        <f>SUM(F10:F14)</f>
        <v>9074454.8000000007</v>
      </c>
    </row>
  </sheetData>
  <mergeCells count="2">
    <mergeCell ref="A8:F8"/>
    <mergeCell ref="C15:E15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horizontalDpi="300" verticalDpi="300" r:id="rId1"/>
  <headerFooter>
    <oddFooter>&amp;L&amp;"-,Negrito"&amp;12Estimativa em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3"/>
  <sheetViews>
    <sheetView tabSelected="1" view="pageBreakPreview" zoomScaleNormal="100" workbookViewId="0">
      <selection activeCell="C23" sqref="C23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1" customWidth="1"/>
    <col min="5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6" s="35" customFormat="1" ht="15.75" customHeight="1">
      <c r="A1" s="54" t="s">
        <v>38</v>
      </c>
      <c r="B1" s="54"/>
      <c r="C1" s="54"/>
      <c r="D1" s="54"/>
      <c r="E1" s="54"/>
      <c r="F1" s="54"/>
    </row>
    <row r="2" spans="1:6" s="35" customFormat="1" ht="25.5">
      <c r="A2" s="36" t="s">
        <v>31</v>
      </c>
      <c r="B2" s="36" t="s">
        <v>32</v>
      </c>
      <c r="C2" s="36" t="s">
        <v>33</v>
      </c>
      <c r="D2" s="36" t="s">
        <v>34</v>
      </c>
      <c r="E2" s="36" t="s">
        <v>35</v>
      </c>
      <c r="F2" s="36" t="s">
        <v>36</v>
      </c>
    </row>
    <row r="3" spans="1:6" s="35" customFormat="1" ht="17.25">
      <c r="A3" s="42" t="s">
        <v>39</v>
      </c>
      <c r="B3" s="55" t="str">
        <f>Item1!G20</f>
        <v>T. Z. CONECTIVIDADE LTDA</v>
      </c>
      <c r="C3" s="55"/>
      <c r="D3" s="55"/>
      <c r="E3" s="55"/>
      <c r="F3" s="55"/>
    </row>
    <row r="4" spans="1:6" s="35" customFormat="1" ht="25.5">
      <c r="A4" s="37">
        <v>1</v>
      </c>
      <c r="B4" s="38" t="str">
        <f>Item1!B3</f>
        <v xml:space="preserve">Nó de Hiperconvergência HPE Simplivity Extra-Large, com instalação, suporte técnico e direito de atualização de versão por 60 meses. </v>
      </c>
      <c r="C4" s="37" t="str">
        <f>Item1!C3</f>
        <v>unidade</v>
      </c>
      <c r="D4" s="37">
        <f>Item1!D3</f>
        <v>10</v>
      </c>
      <c r="E4" s="39">
        <f>Item1!F3</f>
        <v>380000</v>
      </c>
      <c r="F4" s="39">
        <f>(ROUND(E4,2)*D4)</f>
        <v>3800000</v>
      </c>
    </row>
    <row r="5" spans="1:6" s="35" customFormat="1" ht="17.25">
      <c r="A5" s="42" t="s">
        <v>39</v>
      </c>
      <c r="B5" s="55" t="str">
        <f>Item2!G20</f>
        <v>AMM TECNOLOGIA E SERVICOS DE INFORMATICA S/A</v>
      </c>
      <c r="C5" s="55"/>
      <c r="D5" s="55"/>
      <c r="E5" s="55"/>
      <c r="F5" s="55"/>
    </row>
    <row r="6" spans="1:6">
      <c r="A6" s="37">
        <v>2</v>
      </c>
      <c r="B6" s="38" t="str">
        <f>Item2!B3</f>
        <v>VMware VCenter Standard, com suporte técnico e direito de atualização de versão por 60 meses.</v>
      </c>
      <c r="C6" s="37" t="str">
        <f>Item2!C3</f>
        <v>unidade</v>
      </c>
      <c r="D6" s="37">
        <f>Item2!D3</f>
        <v>20</v>
      </c>
      <c r="E6" s="39">
        <f>Item2!F3</f>
        <v>25622.48</v>
      </c>
      <c r="F6" s="39">
        <f>(ROUND(E6,2)*D6)</f>
        <v>512449.6</v>
      </c>
    </row>
    <row r="7" spans="1:6" ht="17.25">
      <c r="A7" s="42" t="s">
        <v>39</v>
      </c>
      <c r="B7" s="55" t="str">
        <f>Item3!G20</f>
        <v>DECISION SERVICOS DE TECNOLOGIA DA INFORMACAO LTDA</v>
      </c>
      <c r="C7" s="55"/>
      <c r="D7" s="55"/>
      <c r="E7" s="55"/>
      <c r="F7" s="55"/>
    </row>
    <row r="8" spans="1:6" ht="25.5">
      <c r="A8" s="37">
        <v>3</v>
      </c>
      <c r="B8" s="38" t="str">
        <f>Item3!B3</f>
        <v>VMWare VRealize Operations Standard, com suporte técnico e direito de atualização de versão por 60 meses</v>
      </c>
      <c r="C8" s="37" t="str">
        <f>Item3!C3</f>
        <v>unidade</v>
      </c>
      <c r="D8" s="37">
        <f>Item3!D3</f>
        <v>20</v>
      </c>
      <c r="E8" s="39">
        <f>Item3!F3</f>
        <v>15580</v>
      </c>
      <c r="F8" s="39">
        <f>(ROUND(E8,2)*D8)</f>
        <v>311600</v>
      </c>
    </row>
    <row r="9" spans="1:6" ht="12.75" customHeight="1">
      <c r="A9" s="42" t="s">
        <v>39</v>
      </c>
      <c r="B9" s="55" t="str">
        <f>Item4!G20</f>
        <v>SYSTECH SISTEMAS E TECNOLOGIA EM INFORMATICA LTDA</v>
      </c>
      <c r="C9" s="55"/>
      <c r="D9" s="55"/>
      <c r="E9" s="55"/>
      <c r="F9" s="55"/>
    </row>
    <row r="10" spans="1:6" ht="25.5">
      <c r="A10" s="37">
        <v>4</v>
      </c>
      <c r="B10" s="38" t="str">
        <f>Item4!B3</f>
        <v>VMWare Network Virtualization and Security Platform Advanced Edition (VMware NSX) , com suporte técnico e direito de atualização de versão por 60 meses</v>
      </c>
      <c r="C10" s="37" t="str">
        <f>Item4!C3</f>
        <v>unidade</v>
      </c>
      <c r="D10" s="37">
        <f>Item4!D3</f>
        <v>20</v>
      </c>
      <c r="E10" s="39">
        <f>Item4!F3</f>
        <v>62411</v>
      </c>
      <c r="F10" s="39">
        <f>(ROUND(E10,2)*D10)</f>
        <v>1248220</v>
      </c>
    </row>
    <row r="11" spans="1:6" ht="17.25">
      <c r="A11" s="42" t="s">
        <v>39</v>
      </c>
      <c r="B11" s="55" t="str">
        <f>Item5!G20</f>
        <v>HOST SERVER DO BRASIL INFORMATICA EIRELI</v>
      </c>
      <c r="C11" s="55"/>
      <c r="D11" s="55"/>
      <c r="E11" s="55"/>
      <c r="F11" s="55"/>
    </row>
    <row r="12" spans="1:6">
      <c r="A12" s="37">
        <v>5</v>
      </c>
      <c r="B12" s="38" t="str">
        <f>Item5!B3</f>
        <v xml:space="preserve">Certificados Digitais A1 SSL. </v>
      </c>
      <c r="C12" s="37" t="str">
        <f>Item5!C3</f>
        <v>unidade</v>
      </c>
      <c r="D12" s="37">
        <f>Item5!D3</f>
        <v>100</v>
      </c>
      <c r="E12" s="39">
        <f>Item5!F3</f>
        <v>180</v>
      </c>
      <c r="F12" s="39">
        <f>(ROUND(E12,2)*D12)</f>
        <v>18000</v>
      </c>
    </row>
    <row r="13" spans="1:6" ht="15.75" customHeight="1">
      <c r="A13" s="40"/>
      <c r="B13" s="40"/>
      <c r="C13" s="56" t="s">
        <v>40</v>
      </c>
      <c r="D13" s="57"/>
      <c r="E13" s="58"/>
      <c r="F13" s="43">
        <f>SUM(F4:F12)</f>
        <v>5890269.5999999996</v>
      </c>
    </row>
  </sheetData>
  <mergeCells count="7">
    <mergeCell ref="B11:F11"/>
    <mergeCell ref="C13:E13"/>
    <mergeCell ref="A1:F1"/>
    <mergeCell ref="B3:F3"/>
    <mergeCell ref="B5:F5"/>
    <mergeCell ref="B7:F7"/>
    <mergeCell ref="B9:F9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Item1</vt:lpstr>
      <vt:lpstr>Item2</vt:lpstr>
      <vt:lpstr>Item3</vt:lpstr>
      <vt:lpstr>Item4</vt:lpstr>
      <vt:lpstr>Item5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revision>1</cp:revision>
  <cp:lastPrinted>2022-06-10T14:00:16Z</cp:lastPrinted>
  <dcterms:created xsi:type="dcterms:W3CDTF">2019-01-16T20:04:04Z</dcterms:created>
  <dcterms:modified xsi:type="dcterms:W3CDTF">2022-06-10T14:00:47Z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